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zw799\dos\PhD\Publications\ZnO Molfoam\Dataset\"/>
    </mc:Choice>
  </mc:AlternateContent>
  <xr:revisionPtr revIDLastSave="0" documentId="8_{94FF13FF-CC4D-44A9-8254-79CDE34B2E01}" xr6:coauthVersionLast="47" xr6:coauthVersionMax="47" xr10:uidLastSave="{00000000-0000-0000-0000-000000000000}"/>
  <bookViews>
    <workbookView xWindow="-120" yWindow="-120" windowWidth="29040" windowHeight="15840" xr2:uid="{60E4AF99-C1A8-491D-8864-6A95D5B0B7AE}"/>
  </bookViews>
  <sheets>
    <sheet name="Lamp" sheetId="3" r:id="rId1"/>
    <sheet name="Flow rate 5 mM" sheetId="2" r:id="rId2"/>
    <sheet name="CTAB" sheetId="1" r:id="rId3"/>
    <sheet name="Flow rate 10 mM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4" l="1"/>
  <c r="L16" i="4"/>
  <c r="L15" i="4"/>
  <c r="L14" i="4"/>
  <c r="L7" i="4"/>
  <c r="L11" i="4" s="1"/>
  <c r="L13" i="4" s="1"/>
  <c r="L19" i="4" l="1"/>
  <c r="L22" i="4"/>
  <c r="L21" i="4"/>
  <c r="L20" i="4"/>
  <c r="L18" i="4"/>
  <c r="H35" i="3" l="1"/>
  <c r="H27" i="3"/>
  <c r="H36" i="3" l="1"/>
  <c r="H37" i="3" s="1"/>
  <c r="J3" i="3"/>
  <c r="M3" i="3" s="1"/>
  <c r="M5" i="3" s="1"/>
  <c r="G5" i="3"/>
  <c r="G4" i="3"/>
  <c r="G3" i="3"/>
  <c r="L17" i="2" l="1"/>
  <c r="L16" i="2"/>
  <c r="L15" i="2"/>
  <c r="L14" i="2"/>
  <c r="L7" i="2"/>
  <c r="L11" i="2" s="1"/>
  <c r="L13" i="2" s="1"/>
  <c r="L18" i="2" l="1"/>
  <c r="L22" i="2"/>
  <c r="L21" i="2"/>
  <c r="L20" i="2"/>
  <c r="L19" i="2"/>
  <c r="L14" i="1" l="1"/>
  <c r="L15" i="1"/>
  <c r="L16" i="1"/>
  <c r="L17" i="1"/>
  <c r="L7" i="1" l="1"/>
  <c r="L11" i="1" s="1"/>
  <c r="L13" i="1" s="1"/>
  <c r="L22" i="1" l="1"/>
  <c r="L18" i="1"/>
  <c r="L19" i="1"/>
  <c r="L20" i="1"/>
  <c r="L21" i="1"/>
</calcChain>
</file>

<file path=xl/sharedStrings.xml><?xml version="1.0" encoding="utf-8"?>
<sst xmlns="http://schemas.openxmlformats.org/spreadsheetml/2006/main" count="100" uniqueCount="57">
  <si>
    <t>Quantum Yield</t>
  </si>
  <si>
    <t>h</t>
  </si>
  <si>
    <t xml:space="preserve">c </t>
  </si>
  <si>
    <t>lambda</t>
  </si>
  <si>
    <t>Ep</t>
  </si>
  <si>
    <t>E</t>
  </si>
  <si>
    <t>Np</t>
  </si>
  <si>
    <t xml:space="preserve">Na </t>
  </si>
  <si>
    <t>Eqf</t>
  </si>
  <si>
    <t>k5</t>
  </si>
  <si>
    <t xml:space="preserve">k10 </t>
  </si>
  <si>
    <t>k15</t>
  </si>
  <si>
    <t>k20</t>
  </si>
  <si>
    <t>QY5</t>
  </si>
  <si>
    <t>QY10</t>
  </si>
  <si>
    <t>QY15</t>
  </si>
  <si>
    <t>QY20</t>
  </si>
  <si>
    <t>Qyp</t>
  </si>
  <si>
    <t>Photolysis</t>
  </si>
  <si>
    <t>k100</t>
  </si>
  <si>
    <t>k200</t>
  </si>
  <si>
    <t>k300</t>
  </si>
  <si>
    <t>k400</t>
  </si>
  <si>
    <t>QY100</t>
  </si>
  <si>
    <t>QY200</t>
  </si>
  <si>
    <t>QY300</t>
  </si>
  <si>
    <t>QY400</t>
  </si>
  <si>
    <t xml:space="preserve">Top facing </t>
  </si>
  <si>
    <t>W/cm2</t>
  </si>
  <si>
    <t xml:space="preserve">Top between </t>
  </si>
  <si>
    <t xml:space="preserve">Mid facing </t>
  </si>
  <si>
    <t xml:space="preserve">Mid between </t>
  </si>
  <si>
    <t xml:space="preserve">Bottom Facing </t>
  </si>
  <si>
    <t>Bottom between</t>
  </si>
  <si>
    <t xml:space="preserve">Top average </t>
  </si>
  <si>
    <t xml:space="preserve">Mid average </t>
  </si>
  <si>
    <t>Bottom average</t>
  </si>
  <si>
    <t xml:space="preserve">Total Average </t>
  </si>
  <si>
    <t>Tot Ave X3</t>
  </si>
  <si>
    <t>10.4 mW/cm^2</t>
  </si>
  <si>
    <t>ZW flow</t>
  </si>
  <si>
    <r>
      <t>I</t>
    </r>
    <r>
      <rPr>
        <sz val="11"/>
        <color theme="1"/>
        <rFont val="Calibri"/>
        <family val="2"/>
      </rPr>
      <t>αλ/ mW/cm2</t>
    </r>
  </si>
  <si>
    <r>
      <t>εwater/ M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 xml:space="preserve"> cm</t>
    </r>
    <r>
      <rPr>
        <vertAlign val="superscript"/>
        <sz val="11"/>
        <color theme="1"/>
        <rFont val="Calibri"/>
        <family val="2"/>
      </rPr>
      <t>-1</t>
    </r>
  </si>
  <si>
    <t>[Water]/ M</t>
  </si>
  <si>
    <r>
      <t>εCBZ/ M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 xml:space="preserve"> cm</t>
    </r>
    <r>
      <rPr>
        <vertAlign val="superscript"/>
        <sz val="11"/>
        <color theme="1"/>
        <rFont val="Calibri"/>
        <family val="2"/>
      </rPr>
      <t>-1</t>
    </r>
  </si>
  <si>
    <t>[CBZ]/M</t>
  </si>
  <si>
    <t>L/cm</t>
  </si>
  <si>
    <t xml:space="preserve">Intergration (https://www.integral-calculator.com/) </t>
  </si>
  <si>
    <r>
      <t>I</t>
    </r>
    <r>
      <rPr>
        <sz val="11"/>
        <color theme="1"/>
        <rFont val="Calibri"/>
        <family val="2"/>
      </rPr>
      <t>αλ/ mW/cm2</t>
    </r>
    <r>
      <rPr>
        <sz val="11"/>
        <color theme="1"/>
        <rFont val="Calibri"/>
        <family val="2"/>
        <scheme val="minor"/>
      </rPr>
      <t xml:space="preserve"> w/attenuation</t>
    </r>
  </si>
  <si>
    <t>k250</t>
  </si>
  <si>
    <t>QY250</t>
  </si>
  <si>
    <t>100 mL min</t>
  </si>
  <si>
    <t>200 mL min</t>
  </si>
  <si>
    <t>300 mL min</t>
  </si>
  <si>
    <t>400 mL min</t>
  </si>
  <si>
    <t>k min^-1</t>
  </si>
  <si>
    <t xml:space="preserve">Condition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</si>
</sst>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E+00"/>
    <numFmt numFmtId="165" formatCode="0.0000"/>
    <numFmt numFmtId="166" formatCode="0.0"/>
    <numFmt numFmtId="167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/>
    <xf numFmtId="166" fontId="0" fillId="0" borderId="0" xfId="0" applyNumberFormat="1"/>
    <xf numFmtId="0" fontId="2" fillId="0" borderId="0" xfId="0" applyFont="1"/>
    <xf numFmtId="0" fontId="0" fillId="0" borderId="0" xfId="0" applyAlignment="1">
      <alignment wrapText="1"/>
    </xf>
    <xf numFmtId="167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15</xdr:row>
      <xdr:rowOff>85725</xdr:rowOff>
    </xdr:from>
    <xdr:to>
      <xdr:col>13</xdr:col>
      <xdr:colOff>76200</xdr:colOff>
      <xdr:row>22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7970444-F6E5-45D6-B298-028D09AF445A}"/>
            </a:ext>
          </a:extLst>
        </xdr:cNvPr>
        <xdr:cNvSpPr txBox="1"/>
      </xdr:nvSpPr>
      <xdr:spPr>
        <a:xfrm>
          <a:off x="400050" y="276225"/>
          <a:ext cx="8048625" cy="1276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</a:t>
          </a:r>
          <a:r>
            <a:rPr lang="el-GR" sz="1100"/>
            <a:t>α</a:t>
          </a:r>
          <a:r>
            <a:rPr lang="en-GB" sz="1100"/>
            <a:t>254* = I</a:t>
          </a:r>
          <a:r>
            <a:rPr lang="el-GR" sz="1100"/>
            <a:t>αλ</a:t>
          </a:r>
          <a:r>
            <a:rPr lang="en-GB" sz="1100"/>
            <a:t> (1 - 10</a:t>
          </a:r>
          <a:r>
            <a:rPr lang="en-GB" sz="1100" baseline="30000"/>
            <a:t>-((</a:t>
          </a:r>
          <a:r>
            <a:rPr lang="el-GR" sz="1100" baseline="30000"/>
            <a:t>ε</a:t>
          </a:r>
          <a:r>
            <a:rPr lang="en-GB" sz="1100" baseline="30000"/>
            <a:t>water x [H2O] + </a:t>
          </a:r>
          <a:r>
            <a:rPr lang="el-GR" sz="1100" baseline="30000"/>
            <a:t>ε</a:t>
          </a:r>
          <a:r>
            <a:rPr lang="en-GB" sz="1100" baseline="30000"/>
            <a:t>phenol x [phenol])xL)</a:t>
          </a:r>
        </a:p>
        <a:p>
          <a:endParaRPr lang="en-GB" sz="1100" baseline="30000"/>
        </a:p>
        <a:p>
          <a:r>
            <a:rPr lang="el-GR" sz="1100" baseline="0"/>
            <a:t>ε</a:t>
          </a:r>
          <a:r>
            <a:rPr lang="en-GB" sz="1100" baseline="0"/>
            <a:t>water  value obtained from (https://www.osapublishing.org/DirectPDFAccess/E640192F-B7E5-AD6F-9F14F3C02CC22C22_17737/ao-12-3-555.pdf?da=1&amp;id=17737&amp;seq=0&amp;mobile=no)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142876</xdr:rowOff>
    </xdr:from>
    <xdr:to>
      <xdr:col>9</xdr:col>
      <xdr:colOff>514350</xdr:colOff>
      <xdr:row>8</xdr:row>
      <xdr:rowOff>117544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0D3EF55-B9E0-43BB-8C7D-9271D3202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2625" y="142876"/>
          <a:ext cx="4048125" cy="1498668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</xdr:colOff>
      <xdr:row>8</xdr:row>
      <xdr:rowOff>142875</xdr:rowOff>
    </xdr:from>
    <xdr:to>
      <xdr:col>9</xdr:col>
      <xdr:colOff>455376</xdr:colOff>
      <xdr:row>16</xdr:row>
      <xdr:rowOff>177834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2583861-E9C0-45CD-8047-8896E279C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76425" y="1666875"/>
          <a:ext cx="4065351" cy="15589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17</xdr:row>
      <xdr:rowOff>47625</xdr:rowOff>
    </xdr:from>
    <xdr:to>
      <xdr:col>9</xdr:col>
      <xdr:colOff>450817</xdr:colOff>
      <xdr:row>26</xdr:row>
      <xdr:rowOff>124636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F2DB985-0C8D-4025-9CA3-6A779B270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3286125"/>
          <a:ext cx="4108417" cy="1791511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561975</xdr:colOff>
      <xdr:row>26</xdr:row>
      <xdr:rowOff>47625</xdr:rowOff>
    </xdr:from>
    <xdr:to>
      <xdr:col>9</xdr:col>
      <xdr:colOff>549613</xdr:colOff>
      <xdr:row>37</xdr:row>
      <xdr:rowOff>139836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9785693-47B8-40A2-85D5-CEEB7513B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81175" y="5000625"/>
          <a:ext cx="4254838" cy="21877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142876</xdr:rowOff>
    </xdr:from>
    <xdr:to>
      <xdr:col>9</xdr:col>
      <xdr:colOff>514350</xdr:colOff>
      <xdr:row>8</xdr:row>
      <xdr:rowOff>117544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C0FDA3-85BC-4FF5-B508-30243AA4A3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2625" y="142876"/>
          <a:ext cx="4048125" cy="1498668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</xdr:colOff>
      <xdr:row>8</xdr:row>
      <xdr:rowOff>142875</xdr:rowOff>
    </xdr:from>
    <xdr:to>
      <xdr:col>9</xdr:col>
      <xdr:colOff>455376</xdr:colOff>
      <xdr:row>16</xdr:row>
      <xdr:rowOff>177834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B4445A-B5A7-4580-9CB8-086ACF9A6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76425" y="1666875"/>
          <a:ext cx="4065351" cy="1558959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17</xdr:row>
      <xdr:rowOff>76200</xdr:rowOff>
    </xdr:from>
    <xdr:to>
      <xdr:col>9</xdr:col>
      <xdr:colOff>469867</xdr:colOff>
      <xdr:row>26</xdr:row>
      <xdr:rowOff>153211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1935AB9-F2D3-4B06-AFC3-ABB962722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7850" y="3314700"/>
          <a:ext cx="4108417" cy="1791511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561975</xdr:colOff>
      <xdr:row>26</xdr:row>
      <xdr:rowOff>47625</xdr:rowOff>
    </xdr:from>
    <xdr:to>
      <xdr:col>9</xdr:col>
      <xdr:colOff>549613</xdr:colOff>
      <xdr:row>37</xdr:row>
      <xdr:rowOff>139836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B751A13-5B0E-4C2D-9A21-AFAB63D7C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81175" y="5000625"/>
          <a:ext cx="4254838" cy="21877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142876</xdr:rowOff>
    </xdr:from>
    <xdr:to>
      <xdr:col>9</xdr:col>
      <xdr:colOff>514350</xdr:colOff>
      <xdr:row>8</xdr:row>
      <xdr:rowOff>117544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1525C4-2EA1-466E-9296-4D9658DA1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52625" y="142876"/>
          <a:ext cx="4048125" cy="1498668"/>
        </a:xfrm>
        <a:prstGeom prst="rect">
          <a:avLst/>
        </a:prstGeom>
      </xdr:spPr>
    </xdr:pic>
    <xdr:clientData/>
  </xdr:twoCellAnchor>
  <xdr:twoCellAnchor editAs="oneCell">
    <xdr:from>
      <xdr:col>3</xdr:col>
      <xdr:colOff>47625</xdr:colOff>
      <xdr:row>8</xdr:row>
      <xdr:rowOff>142875</xdr:rowOff>
    </xdr:from>
    <xdr:to>
      <xdr:col>9</xdr:col>
      <xdr:colOff>455376</xdr:colOff>
      <xdr:row>16</xdr:row>
      <xdr:rowOff>177834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ECCA010-2374-4779-B180-877B23541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76425" y="1666875"/>
          <a:ext cx="4065351" cy="155895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17</xdr:row>
      <xdr:rowOff>47625</xdr:rowOff>
    </xdr:from>
    <xdr:to>
      <xdr:col>9</xdr:col>
      <xdr:colOff>450817</xdr:colOff>
      <xdr:row>26</xdr:row>
      <xdr:rowOff>124636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F0D23EE-3DDC-4BA0-B627-C7EB6D6F83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800" y="3286125"/>
          <a:ext cx="4108417" cy="1791511"/>
        </a:xfrm>
        <a:prstGeom prst="rect">
          <a:avLst/>
        </a:prstGeom>
      </xdr:spPr>
    </xdr:pic>
    <xdr:clientData/>
  </xdr:twoCellAnchor>
  <xdr:twoCellAnchor editAs="oneCell">
    <xdr:from>
      <xdr:col>2</xdr:col>
      <xdr:colOff>561975</xdr:colOff>
      <xdr:row>26</xdr:row>
      <xdr:rowOff>47625</xdr:rowOff>
    </xdr:from>
    <xdr:to>
      <xdr:col>9</xdr:col>
      <xdr:colOff>549613</xdr:colOff>
      <xdr:row>37</xdr:row>
      <xdr:rowOff>139836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160B659-923E-4E97-8D5D-60777BF10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81175" y="5000625"/>
          <a:ext cx="4254838" cy="218771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eo%20-%20ZW%20MolFoam%20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o 5 mM CTAB"/>
      <sheetName val="Eeo CTAB"/>
      <sheetName val="Eeo 10 mM CTAB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7AA6F-B94E-438E-BFDD-C2928DAAA8C0}">
  <dimension ref="B2:O39"/>
  <sheetViews>
    <sheetView tabSelected="1" workbookViewId="0">
      <selection activeCell="G12" sqref="G12"/>
    </sheetView>
  </sheetViews>
  <sheetFormatPr defaultRowHeight="15" x14ac:dyDescent="0.25"/>
  <cols>
    <col min="2" max="2" width="16.140625" bestFit="1" customWidth="1"/>
    <col min="6" max="6" width="15.140625" bestFit="1" customWidth="1"/>
    <col min="7" max="7" width="15.5703125" bestFit="1" customWidth="1"/>
    <col min="9" max="9" width="13.7109375" bestFit="1" customWidth="1"/>
    <col min="12" max="12" width="10.28515625" bestFit="1" customWidth="1"/>
  </cols>
  <sheetData>
    <row r="2" spans="2:15" x14ac:dyDescent="0.25">
      <c r="C2" t="s">
        <v>28</v>
      </c>
    </row>
    <row r="3" spans="2:15" x14ac:dyDescent="0.25">
      <c r="B3" t="s">
        <v>27</v>
      </c>
      <c r="C3" s="1">
        <v>4.4999999999999997E-3</v>
      </c>
      <c r="F3" t="s">
        <v>34</v>
      </c>
      <c r="G3" s="1">
        <f>AVERAGE(C3:C4)</f>
        <v>3.5499999999999998E-3</v>
      </c>
      <c r="I3" t="s">
        <v>37</v>
      </c>
      <c r="J3" s="1">
        <f>AVERAGE(G3:G5)</f>
        <v>3.4499999999999999E-3</v>
      </c>
      <c r="L3" t="s">
        <v>38</v>
      </c>
      <c r="M3" s="1">
        <f>J3*3</f>
        <v>1.035E-2</v>
      </c>
      <c r="O3" t="s">
        <v>39</v>
      </c>
    </row>
    <row r="4" spans="2:15" x14ac:dyDescent="0.25">
      <c r="B4" t="s">
        <v>29</v>
      </c>
      <c r="C4" s="1">
        <v>2.5999999999999999E-3</v>
      </c>
      <c r="F4" t="s">
        <v>35</v>
      </c>
      <c r="G4" s="1">
        <f>AVERAGE(C5:C6)</f>
        <v>3.8E-3</v>
      </c>
    </row>
    <row r="5" spans="2:15" x14ac:dyDescent="0.25">
      <c r="B5" t="s">
        <v>30</v>
      </c>
      <c r="C5" s="1">
        <v>4.7000000000000002E-3</v>
      </c>
      <c r="F5" t="s">
        <v>36</v>
      </c>
      <c r="G5" s="1">
        <f>AVERAGE(C7:C8)</f>
        <v>3.0000000000000001E-3</v>
      </c>
      <c r="M5" s="6">
        <f>M3*1000</f>
        <v>10.35</v>
      </c>
    </row>
    <row r="6" spans="2:15" x14ac:dyDescent="0.25">
      <c r="B6" t="s">
        <v>31</v>
      </c>
      <c r="C6" s="1">
        <v>2.8999999999999998E-3</v>
      </c>
    </row>
    <row r="7" spans="2:15" x14ac:dyDescent="0.25">
      <c r="B7" t="s">
        <v>32</v>
      </c>
      <c r="C7" s="1">
        <v>3.3999999999999998E-3</v>
      </c>
    </row>
    <row r="8" spans="2:15" x14ac:dyDescent="0.25">
      <c r="B8" t="s">
        <v>33</v>
      </c>
      <c r="C8" s="1">
        <v>2.5999999999999999E-3</v>
      </c>
    </row>
    <row r="24" spans="2:8" x14ac:dyDescent="0.25">
      <c r="H24" t="s">
        <v>40</v>
      </c>
    </row>
    <row r="25" spans="2:8" x14ac:dyDescent="0.25">
      <c r="G25" t="s">
        <v>41</v>
      </c>
      <c r="H25">
        <v>10.4</v>
      </c>
    </row>
    <row r="27" spans="2:8" ht="17.25" x14ac:dyDescent="0.25">
      <c r="B27" s="7"/>
      <c r="G27" s="7" t="s">
        <v>42</v>
      </c>
      <c r="H27">
        <f>(3.35*10^-8)/2.303</f>
        <v>1.4546244029526705E-8</v>
      </c>
    </row>
    <row r="28" spans="2:8" x14ac:dyDescent="0.25">
      <c r="G28" t="s">
        <v>43</v>
      </c>
      <c r="H28">
        <v>55.344999999999999</v>
      </c>
    </row>
    <row r="29" spans="2:8" ht="17.25" x14ac:dyDescent="0.25">
      <c r="B29" s="7"/>
      <c r="G29" s="7" t="s">
        <v>44</v>
      </c>
      <c r="H29">
        <v>6072</v>
      </c>
    </row>
    <row r="30" spans="2:8" x14ac:dyDescent="0.25">
      <c r="B30" s="7"/>
      <c r="G30" s="7" t="s">
        <v>45</v>
      </c>
      <c r="H30">
        <v>1.0000000000000001E-5</v>
      </c>
    </row>
    <row r="32" spans="2:8" x14ac:dyDescent="0.25">
      <c r="G32" t="s">
        <v>46</v>
      </c>
      <c r="H32">
        <v>0.1</v>
      </c>
    </row>
    <row r="35" spans="2:8" x14ac:dyDescent="0.25">
      <c r="H35">
        <f>((H27*H28)+(H29*H30))*H32</f>
        <v>6.072080506187582E-3</v>
      </c>
    </row>
    <row r="36" spans="2:8" x14ac:dyDescent="0.25">
      <c r="H36" s="9">
        <f t="shared" ref="H36" si="0">H25*(1-(10^-(H35)))</f>
        <v>0.14439562872751904</v>
      </c>
    </row>
    <row r="37" spans="2:8" ht="30" x14ac:dyDescent="0.25">
      <c r="G37" s="8" t="s">
        <v>48</v>
      </c>
      <c r="H37" s="6">
        <f>H25-H36</f>
        <v>10.255604371272481</v>
      </c>
    </row>
    <row r="38" spans="2:8" x14ac:dyDescent="0.25">
      <c r="B38" t="s">
        <v>47</v>
      </c>
    </row>
    <row r="39" spans="2:8" x14ac:dyDescent="0.25">
      <c r="B39">
        <v>1.3452019456990301E-2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6B0CE-074A-4327-BC96-6FE8844E1488}">
  <dimension ref="C2:U26"/>
  <sheetViews>
    <sheetView topLeftCell="D1" workbookViewId="0">
      <selection activeCell="P20" sqref="P20"/>
    </sheetView>
  </sheetViews>
  <sheetFormatPr defaultRowHeight="15" x14ac:dyDescent="0.25"/>
  <cols>
    <col min="12" max="12" width="12" bestFit="1" customWidth="1"/>
    <col min="17" max="17" width="20" bestFit="1" customWidth="1"/>
  </cols>
  <sheetData>
    <row r="2" spans="3:21" x14ac:dyDescent="0.25">
      <c r="C2" t="s">
        <v>0</v>
      </c>
    </row>
    <row r="3" spans="3:21" x14ac:dyDescent="0.25">
      <c r="Q3" t="s">
        <v>56</v>
      </c>
      <c r="R3" t="s">
        <v>55</v>
      </c>
    </row>
    <row r="4" spans="3:21" x14ac:dyDescent="0.25">
      <c r="K4" t="s">
        <v>1</v>
      </c>
      <c r="L4" s="1">
        <v>6.6259999999999998E-34</v>
      </c>
      <c r="Q4" t="s">
        <v>18</v>
      </c>
      <c r="R4" s="1">
        <v>1.0300000000000001E-3</v>
      </c>
      <c r="U4" s="5"/>
    </row>
    <row r="5" spans="3:21" x14ac:dyDescent="0.25">
      <c r="K5" t="s">
        <v>2</v>
      </c>
      <c r="L5" s="1">
        <v>299800000</v>
      </c>
      <c r="Q5" t="s">
        <v>51</v>
      </c>
      <c r="R5" s="1">
        <v>4.1799999999999997E-3</v>
      </c>
    </row>
    <row r="6" spans="3:21" x14ac:dyDescent="0.25">
      <c r="K6" t="s">
        <v>3</v>
      </c>
      <c r="L6" s="1">
        <v>2.5400000000000002E-7</v>
      </c>
      <c r="Q6" t="s">
        <v>52</v>
      </c>
      <c r="R6" s="1">
        <v>4.45E-3</v>
      </c>
    </row>
    <row r="7" spans="3:21" x14ac:dyDescent="0.25">
      <c r="K7" t="s">
        <v>4</v>
      </c>
      <c r="L7" s="1">
        <f>(L4*L5)/L6</f>
        <v>7.8207669291338567E-19</v>
      </c>
      <c r="Q7" t="s">
        <v>53</v>
      </c>
      <c r="R7" s="1">
        <v>5.77E-3</v>
      </c>
    </row>
    <row r="8" spans="3:21" x14ac:dyDescent="0.25">
      <c r="Q8" t="s">
        <v>54</v>
      </c>
      <c r="R8" s="1">
        <v>6.2399999999999999E-3</v>
      </c>
    </row>
    <row r="9" spans="3:21" x14ac:dyDescent="0.25">
      <c r="K9" t="s">
        <v>4</v>
      </c>
      <c r="L9" s="1">
        <v>7.8207669291338596E-19</v>
      </c>
    </row>
    <row r="10" spans="3:21" x14ac:dyDescent="0.25">
      <c r="K10" t="s">
        <v>5</v>
      </c>
      <c r="L10">
        <v>103</v>
      </c>
    </row>
    <row r="11" spans="3:21" x14ac:dyDescent="0.25">
      <c r="K11" t="s">
        <v>6</v>
      </c>
      <c r="L11" s="1">
        <f>L10/L7</f>
        <v>1.3170063873954003E+20</v>
      </c>
    </row>
    <row r="12" spans="3:21" x14ac:dyDescent="0.25">
      <c r="K12" t="s">
        <v>7</v>
      </c>
      <c r="L12" s="1">
        <v>6.02E+23</v>
      </c>
    </row>
    <row r="13" spans="3:21" x14ac:dyDescent="0.25">
      <c r="K13" t="s">
        <v>8</v>
      </c>
      <c r="L13" s="1">
        <f>L11/L12</f>
        <v>2.187718251487376E-4</v>
      </c>
    </row>
    <row r="14" spans="3:21" x14ac:dyDescent="0.25">
      <c r="K14" t="s">
        <v>19</v>
      </c>
      <c r="L14" s="2">
        <f>R5/60</f>
        <v>6.9666666666666661E-5</v>
      </c>
    </row>
    <row r="15" spans="3:21" x14ac:dyDescent="0.25">
      <c r="K15" t="s">
        <v>20</v>
      </c>
      <c r="L15" s="2">
        <f>R6/60</f>
        <v>7.4166666666666662E-5</v>
      </c>
    </row>
    <row r="16" spans="3:21" x14ac:dyDescent="0.25">
      <c r="K16" t="s">
        <v>21</v>
      </c>
      <c r="L16" s="2">
        <f>R7/60</f>
        <v>9.6166666666666669E-5</v>
      </c>
    </row>
    <row r="17" spans="11:15" x14ac:dyDescent="0.25">
      <c r="K17" t="s">
        <v>22</v>
      </c>
      <c r="L17" s="2">
        <f>R8/60</f>
        <v>1.0399999999999999E-4</v>
      </c>
    </row>
    <row r="18" spans="11:15" x14ac:dyDescent="0.25">
      <c r="K18" t="s">
        <v>23</v>
      </c>
      <c r="L18" s="4">
        <f>L14/$L$13</f>
        <v>0.31844441860510148</v>
      </c>
    </row>
    <row r="19" spans="11:15" x14ac:dyDescent="0.25">
      <c r="K19" t="s">
        <v>24</v>
      </c>
      <c r="L19" s="4">
        <f t="shared" ref="L19:L21" si="0">L15/$L$13</f>
        <v>0.33901379492648365</v>
      </c>
      <c r="N19" s="1"/>
    </row>
    <row r="20" spans="11:15" x14ac:dyDescent="0.25">
      <c r="K20" t="s">
        <v>25</v>
      </c>
      <c r="L20" s="4">
        <f t="shared" si="0"/>
        <v>0.4395751902754631</v>
      </c>
    </row>
    <row r="21" spans="11:15" x14ac:dyDescent="0.25">
      <c r="K21" t="s">
        <v>26</v>
      </c>
      <c r="L21" s="4">
        <f t="shared" si="0"/>
        <v>0.4753811416497209</v>
      </c>
    </row>
    <row r="22" spans="11:15" x14ac:dyDescent="0.25">
      <c r="K22" t="s">
        <v>17</v>
      </c>
      <c r="L22" s="3">
        <f>(R4/60)/L13</f>
        <v>7.846836152230971E-2</v>
      </c>
    </row>
    <row r="24" spans="11:15" x14ac:dyDescent="0.25">
      <c r="L24" s="3"/>
    </row>
    <row r="26" spans="11:15" x14ac:dyDescent="0.25">
      <c r="O26" s="1"/>
    </row>
  </sheetData>
  <phoneticPr fontId="4" type="noConversion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80865-E70C-4D7F-B2B3-AFA996F61DFA}">
  <dimension ref="C2:X24"/>
  <sheetViews>
    <sheetView workbookViewId="0">
      <selection activeCell="L27" sqref="L27"/>
    </sheetView>
  </sheetViews>
  <sheetFormatPr defaultRowHeight="15" x14ac:dyDescent="0.25"/>
  <cols>
    <col min="12" max="12" width="12" bestFit="1" customWidth="1"/>
    <col min="15" max="15" width="10.85546875" bestFit="1" customWidth="1"/>
  </cols>
  <sheetData>
    <row r="2" spans="3:21" x14ac:dyDescent="0.25">
      <c r="C2" t="s">
        <v>0</v>
      </c>
    </row>
    <row r="4" spans="3:21" x14ac:dyDescent="0.25">
      <c r="K4" t="s">
        <v>1</v>
      </c>
      <c r="L4" s="1">
        <v>6.6259999999999998E-34</v>
      </c>
      <c r="O4" t="s">
        <v>56</v>
      </c>
      <c r="P4" t="s">
        <v>55</v>
      </c>
      <c r="U4" s="5"/>
    </row>
    <row r="5" spans="3:21" x14ac:dyDescent="0.25">
      <c r="K5" t="s">
        <v>2</v>
      </c>
      <c r="L5" s="1">
        <v>299800000</v>
      </c>
      <c r="O5" t="s">
        <v>18</v>
      </c>
      <c r="P5" s="1">
        <v>1.0300000000000001E-3</v>
      </c>
    </row>
    <row r="6" spans="3:21" x14ac:dyDescent="0.25">
      <c r="K6" t="s">
        <v>3</v>
      </c>
      <c r="L6" s="1">
        <v>2.5400000000000002E-7</v>
      </c>
      <c r="O6" t="s">
        <v>51</v>
      </c>
      <c r="P6" s="1">
        <v>4.45E-3</v>
      </c>
    </row>
    <row r="7" spans="3:21" x14ac:dyDescent="0.25">
      <c r="K7" t="s">
        <v>4</v>
      </c>
      <c r="L7" s="1">
        <f>(L4*L5)/L6</f>
        <v>7.8207669291338567E-19</v>
      </c>
      <c r="O7" t="s">
        <v>52</v>
      </c>
      <c r="P7" s="1">
        <v>5.4299999999999999E-3</v>
      </c>
    </row>
    <row r="8" spans="3:21" x14ac:dyDescent="0.25">
      <c r="O8" t="s">
        <v>53</v>
      </c>
      <c r="P8" s="1">
        <v>5.2900000000000004E-3</v>
      </c>
    </row>
    <row r="9" spans="3:21" x14ac:dyDescent="0.25">
      <c r="K9" t="s">
        <v>4</v>
      </c>
      <c r="L9" s="1">
        <v>7.8207669291338596E-19</v>
      </c>
      <c r="O9" t="s">
        <v>54</v>
      </c>
      <c r="P9" s="1">
        <v>4.7099999999999998E-3</v>
      </c>
    </row>
    <row r="10" spans="3:21" x14ac:dyDescent="0.25">
      <c r="K10" t="s">
        <v>5</v>
      </c>
      <c r="L10">
        <v>103</v>
      </c>
    </row>
    <row r="11" spans="3:21" x14ac:dyDescent="0.25">
      <c r="K11" t="s">
        <v>6</v>
      </c>
      <c r="L11" s="1">
        <f>L10/L7</f>
        <v>1.3170063873954003E+20</v>
      </c>
    </row>
    <row r="12" spans="3:21" x14ac:dyDescent="0.25">
      <c r="K12" t="s">
        <v>7</v>
      </c>
      <c r="L12" s="1">
        <v>6.02E+23</v>
      </c>
    </row>
    <row r="13" spans="3:21" x14ac:dyDescent="0.25">
      <c r="K13" t="s">
        <v>8</v>
      </c>
      <c r="L13" s="1">
        <f>L11/L12</f>
        <v>2.187718251487376E-4</v>
      </c>
    </row>
    <row r="14" spans="3:21" x14ac:dyDescent="0.25">
      <c r="K14" t="s">
        <v>9</v>
      </c>
      <c r="L14" s="2">
        <f>P6/60</f>
        <v>7.4166666666666662E-5</v>
      </c>
    </row>
    <row r="15" spans="3:21" x14ac:dyDescent="0.25">
      <c r="K15" t="s">
        <v>10</v>
      </c>
      <c r="L15" s="2">
        <f>P7/60</f>
        <v>9.0500000000000004E-5</v>
      </c>
    </row>
    <row r="16" spans="3:21" x14ac:dyDescent="0.25">
      <c r="K16" t="s">
        <v>11</v>
      </c>
      <c r="L16" s="2">
        <f>P8/60</f>
        <v>8.8166666666666677E-5</v>
      </c>
    </row>
    <row r="17" spans="11:24" x14ac:dyDescent="0.25">
      <c r="K17" t="s">
        <v>12</v>
      </c>
      <c r="L17" s="2">
        <f>P9/60</f>
        <v>7.8499999999999997E-5</v>
      </c>
      <c r="S17" s="3"/>
      <c r="T17" s="3"/>
      <c r="U17" s="3"/>
      <c r="W17" s="3"/>
      <c r="X17" s="3"/>
    </row>
    <row r="18" spans="11:24" x14ac:dyDescent="0.25">
      <c r="K18" t="s">
        <v>13</v>
      </c>
      <c r="L18" s="4">
        <f>L14/$L$13</f>
        <v>0.33901379492648365</v>
      </c>
      <c r="S18" s="3"/>
      <c r="T18" s="3"/>
      <c r="U18" s="3"/>
      <c r="W18" s="3"/>
      <c r="X18" s="3"/>
    </row>
    <row r="19" spans="11:24" x14ac:dyDescent="0.25">
      <c r="K19" t="s">
        <v>14</v>
      </c>
      <c r="L19" s="4">
        <f t="shared" ref="L19:L21" si="0">L15/$L$13</f>
        <v>0.41367301268557444</v>
      </c>
      <c r="N19" s="1"/>
      <c r="S19" s="3"/>
      <c r="T19" s="3"/>
      <c r="U19" s="3"/>
      <c r="W19" s="3"/>
      <c r="X19" s="3"/>
    </row>
    <row r="20" spans="11:24" x14ac:dyDescent="0.25">
      <c r="K20" t="s">
        <v>15</v>
      </c>
      <c r="L20" s="4">
        <f t="shared" si="0"/>
        <v>0.40300741014856151</v>
      </c>
      <c r="S20" s="3"/>
      <c r="T20" s="3"/>
      <c r="U20" s="3"/>
      <c r="W20" s="3"/>
      <c r="X20" s="3"/>
    </row>
    <row r="21" spans="11:24" x14ac:dyDescent="0.25">
      <c r="K21" t="s">
        <v>16</v>
      </c>
      <c r="L21" s="4">
        <f t="shared" si="0"/>
        <v>0.35882134249522202</v>
      </c>
      <c r="S21" s="1"/>
    </row>
    <row r="22" spans="11:24" x14ac:dyDescent="0.25">
      <c r="K22" t="s">
        <v>17</v>
      </c>
      <c r="L22" s="3">
        <f>(P5/60)/L13</f>
        <v>7.846836152230971E-2</v>
      </c>
      <c r="S22" s="3"/>
    </row>
    <row r="24" spans="11:24" x14ac:dyDescent="0.25">
      <c r="L24" s="3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01B18-8075-4F05-936D-90F2D9C0504F}">
  <dimension ref="C2:U24"/>
  <sheetViews>
    <sheetView topLeftCell="C1" workbookViewId="0">
      <selection activeCell="O27" sqref="O27"/>
    </sheetView>
  </sheetViews>
  <sheetFormatPr defaultRowHeight="15" x14ac:dyDescent="0.25"/>
  <cols>
    <col min="12" max="12" width="12" bestFit="1" customWidth="1"/>
    <col min="15" max="15" width="10.85546875" bestFit="1" customWidth="1"/>
    <col min="17" max="17" width="20" bestFit="1" customWidth="1"/>
    <col min="19" max="19" width="9.5703125" bestFit="1" customWidth="1"/>
  </cols>
  <sheetData>
    <row r="2" spans="3:21" x14ac:dyDescent="0.25">
      <c r="C2" t="s">
        <v>0</v>
      </c>
    </row>
    <row r="4" spans="3:21" x14ac:dyDescent="0.25">
      <c r="K4" t="s">
        <v>1</v>
      </c>
      <c r="L4" s="1">
        <v>6.6259999999999998E-34</v>
      </c>
      <c r="U4" s="5"/>
    </row>
    <row r="5" spans="3:21" x14ac:dyDescent="0.25">
      <c r="K5" t="s">
        <v>2</v>
      </c>
      <c r="L5" s="1">
        <v>299800000</v>
      </c>
      <c r="O5" t="s">
        <v>56</v>
      </c>
      <c r="P5" t="s">
        <v>55</v>
      </c>
    </row>
    <row r="6" spans="3:21" x14ac:dyDescent="0.25">
      <c r="K6" t="s">
        <v>3</v>
      </c>
      <c r="L6" s="1">
        <v>2.5400000000000002E-7</v>
      </c>
      <c r="O6" t="s">
        <v>18</v>
      </c>
      <c r="P6" s="1">
        <v>1.0300000000000001E-3</v>
      </c>
    </row>
    <row r="7" spans="3:21" x14ac:dyDescent="0.25">
      <c r="K7" t="s">
        <v>4</v>
      </c>
      <c r="L7" s="1">
        <f>(L4*L5)/L6</f>
        <v>7.8207669291338567E-19</v>
      </c>
      <c r="O7" t="s">
        <v>51</v>
      </c>
      <c r="P7">
        <v>5.4299999999999999E-3</v>
      </c>
    </row>
    <row r="8" spans="3:21" x14ac:dyDescent="0.25">
      <c r="O8" t="s">
        <v>52</v>
      </c>
      <c r="P8">
        <v>9.1000000000000004E-3</v>
      </c>
    </row>
    <row r="9" spans="3:21" x14ac:dyDescent="0.25">
      <c r="K9" t="s">
        <v>4</v>
      </c>
      <c r="L9" s="1">
        <v>7.8207669291338596E-19</v>
      </c>
      <c r="O9" t="s">
        <v>53</v>
      </c>
      <c r="P9">
        <v>8.0000000000000002E-3</v>
      </c>
    </row>
    <row r="10" spans="3:21" x14ac:dyDescent="0.25">
      <c r="K10" t="s">
        <v>5</v>
      </c>
      <c r="L10">
        <v>103</v>
      </c>
      <c r="O10" t="s">
        <v>54</v>
      </c>
      <c r="P10">
        <v>6.7000000000000002E-3</v>
      </c>
    </row>
    <row r="11" spans="3:21" x14ac:dyDescent="0.25">
      <c r="K11" t="s">
        <v>6</v>
      </c>
      <c r="L11" s="1">
        <f>L10/L7</f>
        <v>1.3170063873954003E+20</v>
      </c>
    </row>
    <row r="12" spans="3:21" x14ac:dyDescent="0.25">
      <c r="K12" t="s">
        <v>7</v>
      </c>
      <c r="L12" s="1">
        <v>6.02E+23</v>
      </c>
    </row>
    <row r="13" spans="3:21" x14ac:dyDescent="0.25">
      <c r="K13" t="s">
        <v>8</v>
      </c>
      <c r="L13" s="1">
        <f>L11/L12</f>
        <v>2.187718251487376E-4</v>
      </c>
    </row>
    <row r="14" spans="3:21" x14ac:dyDescent="0.25">
      <c r="K14" t="s">
        <v>20</v>
      </c>
      <c r="L14" s="2">
        <f>P7/60</f>
        <v>9.0500000000000004E-5</v>
      </c>
    </row>
    <row r="15" spans="3:21" x14ac:dyDescent="0.25">
      <c r="K15" t="s">
        <v>49</v>
      </c>
      <c r="L15" s="2">
        <f>P8/60</f>
        <v>1.5166666666666668E-4</v>
      </c>
    </row>
    <row r="16" spans="3:21" x14ac:dyDescent="0.25">
      <c r="K16" t="s">
        <v>21</v>
      </c>
      <c r="L16" s="2">
        <f>P9/60</f>
        <v>1.3333333333333334E-4</v>
      </c>
    </row>
    <row r="17" spans="11:14" x14ac:dyDescent="0.25">
      <c r="K17" t="s">
        <v>22</v>
      </c>
      <c r="L17" s="2">
        <f>P10/60</f>
        <v>1.1166666666666667E-4</v>
      </c>
    </row>
    <row r="18" spans="11:14" x14ac:dyDescent="0.25">
      <c r="K18" t="s">
        <v>24</v>
      </c>
      <c r="L18" s="3">
        <f>L14/$L$13</f>
        <v>0.41367301268557444</v>
      </c>
    </row>
    <row r="19" spans="11:14" x14ac:dyDescent="0.25">
      <c r="K19" t="s">
        <v>50</v>
      </c>
      <c r="L19" s="3">
        <f t="shared" ref="L19:L21" si="0">L15/$L$13</f>
        <v>0.69326416490584297</v>
      </c>
      <c r="N19" s="1"/>
    </row>
    <row r="20" spans="11:14" x14ac:dyDescent="0.25">
      <c r="K20" t="s">
        <v>25</v>
      </c>
      <c r="L20" s="3">
        <f t="shared" si="0"/>
        <v>0.6094630021150268</v>
      </c>
    </row>
    <row r="21" spans="11:14" x14ac:dyDescent="0.25">
      <c r="K21" t="s">
        <v>26</v>
      </c>
      <c r="L21" s="3">
        <f t="shared" si="0"/>
        <v>0.51042526427133494</v>
      </c>
    </row>
    <row r="22" spans="11:14" x14ac:dyDescent="0.25">
      <c r="K22" t="s">
        <v>17</v>
      </c>
      <c r="L22" s="3">
        <f>(P6/60)/L13</f>
        <v>7.846836152230971E-2</v>
      </c>
    </row>
    <row r="24" spans="11:14" x14ac:dyDescent="0.25">
      <c r="L24" s="3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Lamp</vt:lpstr>
      <vt:lpstr>Flow rate 5 mM</vt:lpstr>
      <vt:lpstr>CTAB</vt:lpstr>
      <vt:lpstr>Flow rate 10 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2021-07-28T13:12:12Z</dcterms:created>
  <dcterms:modified xsi:type="dcterms:W3CDTF">2022-03-17T11:14:53Z</dcterms:modified>
</cp:coreProperties>
</file>